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E_NA" sheetId="1" r:id="rId4"/>
  </sheets>
  <definedNames/>
  <calcPr/>
  <extLst>
    <ext uri="GoogleSheetsCustomDataVersion2">
      <go:sheetsCustomData xmlns:go="http://customooxmlschemas.google.com/" r:id="rId5" roundtripDataChecksum="nxCYwgRyE43w1BoyTv8cXl1x7bE3FxlrVulOJzYtUtI="/>
    </ext>
  </extLst>
</workbook>
</file>

<file path=xl/sharedStrings.xml><?xml version="1.0" encoding="utf-8"?>
<sst xmlns="http://schemas.openxmlformats.org/spreadsheetml/2006/main" count="95" uniqueCount="55">
  <si>
    <t>Residencial 2022</t>
  </si>
  <si>
    <t>Consumo total de leña (kg/año) en todos los equipos</t>
  </si>
  <si>
    <t>Brasero</t>
  </si>
  <si>
    <t>Salamandra</t>
  </si>
  <si>
    <t>Cámara simple</t>
  </si>
  <si>
    <t>Cámara doble</t>
  </si>
  <si>
    <t>Chimenea abierta</t>
  </si>
  <si>
    <t>Estufa a Pellets</t>
  </si>
  <si>
    <t>Estufa hechiza</t>
  </si>
  <si>
    <t>Cocina a leña</t>
  </si>
  <si>
    <t>Total (kg/año)</t>
  </si>
  <si>
    <t>Santiago</t>
  </si>
  <si>
    <t>Cordillera</t>
  </si>
  <si>
    <t>Chacabuco</t>
  </si>
  <si>
    <t>Maipo</t>
  </si>
  <si>
    <t>Melipilla</t>
  </si>
  <si>
    <t>Talagante</t>
  </si>
  <si>
    <t>Total</t>
  </si>
  <si>
    <t>Fracción</t>
  </si>
  <si>
    <t>Según inventario</t>
  </si>
  <si>
    <t>Factores de emisión (g/kg)</t>
  </si>
  <si>
    <t>(g/kg)</t>
  </si>
  <si>
    <t>MP</t>
  </si>
  <si>
    <t>CO1</t>
  </si>
  <si>
    <t>NOx</t>
  </si>
  <si>
    <t>COV</t>
  </si>
  <si>
    <t>SOx</t>
  </si>
  <si>
    <t>NH3</t>
  </si>
  <si>
    <t>CO2</t>
  </si>
  <si>
    <t>CH4</t>
  </si>
  <si>
    <t>Simple</t>
  </si>
  <si>
    <t>Bosca</t>
  </si>
  <si>
    <t>Chimenea</t>
  </si>
  <si>
    <t>Pellet</t>
  </si>
  <si>
    <t>Otros (Hechiza)</t>
  </si>
  <si>
    <t>Cocina</t>
  </si>
  <si>
    <t>Valor hechiza-salamandra</t>
  </si>
  <si>
    <t>Cantidad equipos expandida</t>
  </si>
  <si>
    <t>Total equipos</t>
  </si>
  <si>
    <t>Consumo unitario kg/año por equipo</t>
  </si>
  <si>
    <t>CALEFACTORES</t>
  </si>
  <si>
    <t>COCINA</t>
  </si>
  <si>
    <t>Consumo unitario MAX</t>
  </si>
  <si>
    <t>kg/equipo al año</t>
  </si>
  <si>
    <t>emisión por equipo</t>
  </si>
  <si>
    <t>t/año</t>
  </si>
  <si>
    <t>cantidad de recambios por tonelada</t>
  </si>
  <si>
    <t>Equivalentes</t>
  </si>
  <si>
    <t>MP 2,5</t>
  </si>
  <si>
    <t>SO2</t>
  </si>
  <si>
    <t xml:space="preserve">Emisión por equipo </t>
  </si>
  <si>
    <t>Equivalentes MP2,5</t>
  </si>
  <si>
    <t>MP2,5</t>
  </si>
  <si>
    <t>Total emisiones</t>
  </si>
  <si>
    <t>Factor de compensación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</si>
</sst>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0.0%"/>
    <numFmt numFmtId="165" formatCode="_ * #,##0.00000_ ;_ * \-#,##0.00000_ ;_ * &quot;-&quot;_ ;_ @_ "/>
    <numFmt numFmtId="166" formatCode="_ * #,##0.0_ ;_ * \-#,##0.0_ ;_ * &quot;-&quot;_ ;_ @_ "/>
    <numFmt numFmtId="167" formatCode="0.00000"/>
    <numFmt numFmtId="168" formatCode="0.00000E+00"/>
  </numFmts>
  <fonts count="9">
    <font>
      <sz val="11.0"/>
      <color theme="1"/>
      <name val="Aptos Narrow"/>
      <scheme val="minor"/>
    </font>
    <font>
      <b/>
      <sz val="11.0"/>
      <color theme="1"/>
      <name val="Aptos Narrow"/>
    </font>
    <font/>
    <font>
      <b/>
      <sz val="10.0"/>
      <color theme="1"/>
      <name val="Tahoma"/>
    </font>
    <font>
      <sz val="10.0"/>
      <color theme="1"/>
      <name val="Tahoma"/>
    </font>
    <font>
      <color theme="1"/>
      <name val="Aptos Narrow"/>
      <scheme val="minor"/>
    </font>
    <font>
      <sz val="10.0"/>
      <color rgb="FFFF0000"/>
      <name val="Tahoma"/>
    </font>
    <font>
      <sz val="11.0"/>
      <color theme="1"/>
      <name val="Aptos Narrow"/>
    </font>
    <font>
      <sz val="11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83CAEB"/>
        <bgColor rgb="FF83CAEB"/>
      </patternFill>
    </fill>
    <fill>
      <patternFill patternType="solid">
        <fgColor rgb="FF00FF00"/>
        <bgColor rgb="FF00FF00"/>
      </patternFill>
    </fill>
    <fill>
      <patternFill patternType="solid">
        <fgColor rgb="FFFFFF00"/>
        <bgColor rgb="FFFFFF00"/>
      </patternFill>
    </fill>
  </fills>
  <borders count="49">
    <border/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/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/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/>
      <bottom style="medium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/>
      <right/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left style="medium">
        <color rgb="FF000000"/>
      </left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8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4" fillId="3" fontId="3" numFmtId="3" xfId="0" applyAlignment="1" applyBorder="1" applyFill="1" applyFont="1" applyNumberFormat="1">
      <alignment horizontal="center"/>
    </xf>
    <xf borderId="5" fillId="0" fontId="2" numFmtId="0" xfId="0" applyBorder="1" applyFont="1"/>
    <xf borderId="6" fillId="0" fontId="2" numFmtId="0" xfId="0" applyBorder="1" applyFont="1"/>
    <xf borderId="7" fillId="0" fontId="4" numFmtId="3" xfId="0" applyBorder="1" applyFont="1" applyNumberFormat="1"/>
    <xf borderId="8" fillId="0" fontId="4" numFmtId="0" xfId="0" applyAlignment="1" applyBorder="1" applyFont="1">
      <alignment horizontal="left"/>
    </xf>
    <xf borderId="9" fillId="0" fontId="4" numFmtId="3" xfId="0" applyAlignment="1" applyBorder="1" applyFont="1" applyNumberFormat="1">
      <alignment horizontal="left"/>
    </xf>
    <xf borderId="7" fillId="0" fontId="4" numFmtId="0" xfId="0" applyBorder="1" applyFont="1"/>
    <xf borderId="8" fillId="0" fontId="4" numFmtId="3" xfId="0" applyAlignment="1" applyBorder="1" applyFont="1" applyNumberFormat="1">
      <alignment horizontal="left"/>
    </xf>
    <xf borderId="10" fillId="0" fontId="4" numFmtId="0" xfId="0" applyBorder="1" applyFont="1"/>
    <xf borderId="11" fillId="0" fontId="4" numFmtId="3" xfId="0" applyAlignment="1" applyBorder="1" applyFont="1" applyNumberFormat="1">
      <alignment horizontal="left"/>
    </xf>
    <xf borderId="12" fillId="0" fontId="4" numFmtId="3" xfId="0" applyAlignment="1" applyBorder="1" applyFont="1" applyNumberFormat="1">
      <alignment horizontal="left"/>
    </xf>
    <xf borderId="13" fillId="0" fontId="3" numFmtId="0" xfId="0" applyBorder="1" applyFont="1"/>
    <xf borderId="14" fillId="0" fontId="4" numFmtId="3" xfId="0" applyAlignment="1" applyBorder="1" applyFont="1" applyNumberFormat="1">
      <alignment horizontal="left"/>
    </xf>
    <xf borderId="15" fillId="0" fontId="4" numFmtId="3" xfId="0" applyAlignment="1" applyBorder="1" applyFont="1" applyNumberFormat="1">
      <alignment horizontal="left"/>
    </xf>
    <xf borderId="16" fillId="0" fontId="4" numFmtId="3" xfId="0" applyBorder="1" applyFont="1" applyNumberFormat="1"/>
    <xf borderId="17" fillId="0" fontId="4" numFmtId="3" xfId="0" applyAlignment="1" applyBorder="1" applyFont="1" applyNumberFormat="1">
      <alignment horizontal="left"/>
    </xf>
    <xf borderId="17" fillId="0" fontId="4" numFmtId="164" xfId="0" applyAlignment="1" applyBorder="1" applyFont="1" applyNumberFormat="1">
      <alignment horizontal="left"/>
    </xf>
    <xf borderId="18" fillId="0" fontId="4" numFmtId="3" xfId="0" applyAlignment="1" applyBorder="1" applyFont="1" applyNumberFormat="1">
      <alignment horizontal="left"/>
    </xf>
    <xf borderId="0" fillId="0" fontId="5" numFmtId="0" xfId="0" applyFont="1"/>
    <xf borderId="1" fillId="3" fontId="3" numFmtId="3" xfId="0" applyAlignment="1" applyBorder="1" applyFont="1" applyNumberFormat="1">
      <alignment horizontal="center"/>
    </xf>
    <xf borderId="19" fillId="0" fontId="4" numFmtId="0" xfId="0" applyBorder="1" applyFont="1"/>
    <xf borderId="20" fillId="0" fontId="4" numFmtId="0" xfId="0" applyAlignment="1" applyBorder="1" applyFont="1">
      <alignment horizontal="right"/>
    </xf>
    <xf borderId="20" fillId="0" fontId="4" numFmtId="0" xfId="0" applyBorder="1" applyFont="1"/>
    <xf borderId="21" fillId="0" fontId="4" numFmtId="0" xfId="0" applyBorder="1" applyFont="1"/>
    <xf borderId="22" fillId="0" fontId="4" numFmtId="0" xfId="0" applyBorder="1" applyFont="1"/>
    <xf borderId="0" fillId="0" fontId="4" numFmtId="0" xfId="0" applyAlignment="1" applyFont="1">
      <alignment horizontal="right"/>
    </xf>
    <xf borderId="0" fillId="0" fontId="4" numFmtId="0" xfId="0" applyFont="1"/>
    <xf borderId="23" fillId="0" fontId="4" numFmtId="0" xfId="0" applyBorder="1" applyFont="1"/>
    <xf borderId="24" fillId="0" fontId="4" numFmtId="0" xfId="0" applyBorder="1" applyFont="1"/>
    <xf borderId="25" fillId="0" fontId="4" numFmtId="0" xfId="0" applyBorder="1" applyFont="1"/>
    <xf borderId="26" fillId="0" fontId="4" numFmtId="0" xfId="0" applyBorder="1" applyFont="1"/>
    <xf borderId="27" fillId="4" fontId="3" numFmtId="0" xfId="0" applyBorder="1" applyFill="1" applyFont="1"/>
    <xf borderId="28" fillId="4" fontId="3" numFmtId="0" xfId="0" applyBorder="1" applyFont="1"/>
    <xf borderId="29" fillId="3" fontId="3" numFmtId="0" xfId="0" applyAlignment="1" applyBorder="1" applyFont="1">
      <alignment horizontal="center" vertical="center"/>
    </xf>
    <xf borderId="23" fillId="0" fontId="4" numFmtId="0" xfId="0" applyAlignment="1" applyBorder="1" applyFont="1">
      <alignment horizontal="center" vertical="center"/>
    </xf>
    <xf borderId="30" fillId="0" fontId="4" numFmtId="0" xfId="0" applyAlignment="1" applyBorder="1" applyFont="1">
      <alignment horizontal="center" vertical="center"/>
    </xf>
    <xf borderId="31" fillId="0" fontId="2" numFmtId="0" xfId="0" applyBorder="1" applyFont="1"/>
    <xf borderId="20" fillId="0" fontId="2" numFmtId="0" xfId="0" applyBorder="1" applyFont="1"/>
    <xf borderId="21" fillId="0" fontId="2" numFmtId="0" xfId="0" applyBorder="1" applyFont="1"/>
    <xf borderId="32" fillId="0" fontId="4" numFmtId="0" xfId="0" applyBorder="1" applyFont="1"/>
    <xf borderId="0" fillId="0" fontId="4" numFmtId="3" xfId="0" applyFont="1" applyNumberFormat="1"/>
    <xf borderId="33" fillId="0" fontId="6" numFmtId="3" xfId="0" applyBorder="1" applyFont="1" applyNumberFormat="1"/>
    <xf borderId="34" fillId="0" fontId="6" numFmtId="3" xfId="0" applyBorder="1" applyFont="1" applyNumberFormat="1"/>
    <xf borderId="35" fillId="0" fontId="6" numFmtId="3" xfId="0" applyBorder="1" applyFont="1" applyNumberFormat="1"/>
    <xf borderId="36" fillId="0" fontId="4" numFmtId="3" xfId="0" applyBorder="1" applyFont="1" applyNumberFormat="1"/>
    <xf borderId="37" fillId="0" fontId="6" numFmtId="3" xfId="0" applyBorder="1" applyFont="1" applyNumberFormat="1"/>
    <xf borderId="16" fillId="0" fontId="4" numFmtId="0" xfId="0" applyBorder="1" applyFont="1"/>
    <xf borderId="38" fillId="0" fontId="4" numFmtId="164" xfId="0" applyBorder="1" applyFont="1" applyNumberFormat="1"/>
    <xf borderId="39" fillId="0" fontId="6" numFmtId="3" xfId="0" applyBorder="1" applyFont="1" applyNumberFormat="1"/>
    <xf borderId="40" fillId="4" fontId="4" numFmtId="0" xfId="0" applyBorder="1" applyFont="1"/>
    <xf borderId="41" fillId="4" fontId="7" numFmtId="0" xfId="0" applyBorder="1" applyFont="1"/>
    <xf borderId="28" fillId="4" fontId="7" numFmtId="0" xfId="0" applyBorder="1" applyFont="1"/>
    <xf borderId="0" fillId="0" fontId="1" numFmtId="0" xfId="0" applyFont="1"/>
    <xf borderId="13" fillId="0" fontId="1" numFmtId="0" xfId="0" applyBorder="1" applyFont="1"/>
    <xf borderId="14" fillId="0" fontId="1" numFmtId="0" xfId="0" applyBorder="1" applyFont="1"/>
    <xf borderId="15" fillId="0" fontId="1" numFmtId="0" xfId="0" applyBorder="1" applyFont="1"/>
    <xf borderId="7" fillId="0" fontId="7" numFmtId="0" xfId="0" applyBorder="1" applyFont="1"/>
    <xf borderId="8" fillId="0" fontId="7" numFmtId="165" xfId="0" applyBorder="1" applyFont="1" applyNumberFormat="1"/>
    <xf borderId="9" fillId="0" fontId="7" numFmtId="0" xfId="0" applyBorder="1" applyFont="1"/>
    <xf borderId="16" fillId="0" fontId="1" numFmtId="0" xfId="0" applyBorder="1" applyFont="1"/>
    <xf borderId="17" fillId="0" fontId="1" numFmtId="166" xfId="0" applyBorder="1" applyFont="1" applyNumberFormat="1"/>
    <xf borderId="18" fillId="0" fontId="7" numFmtId="0" xfId="0" applyBorder="1" applyFont="1"/>
    <xf borderId="42" fillId="0" fontId="1" numFmtId="0" xfId="0" applyAlignment="1" applyBorder="1" applyFont="1">
      <alignment horizontal="center" vertical="center"/>
    </xf>
    <xf borderId="43" fillId="0" fontId="2" numFmtId="0" xfId="0" applyBorder="1" applyFont="1"/>
    <xf borderId="17" fillId="0" fontId="7" numFmtId="0" xfId="0" applyBorder="1" applyFont="1"/>
    <xf borderId="44" fillId="0" fontId="1" numFmtId="0" xfId="0" applyBorder="1" applyFont="1"/>
    <xf borderId="23" fillId="0" fontId="1" numFmtId="0" xfId="0" applyBorder="1" applyFont="1"/>
    <xf borderId="30" fillId="0" fontId="1" numFmtId="0" xfId="0" applyBorder="1" applyFont="1"/>
    <xf borderId="45" fillId="0" fontId="7" numFmtId="167" xfId="0" applyBorder="1" applyFont="1" applyNumberFormat="1"/>
    <xf borderId="0" fillId="0" fontId="7" numFmtId="167" xfId="0" applyFont="1" applyNumberFormat="1"/>
    <xf borderId="24" fillId="0" fontId="7" numFmtId="167" xfId="0" applyBorder="1" applyFont="1" applyNumberFormat="1"/>
    <xf borderId="45" fillId="0" fontId="7" numFmtId="0" xfId="0" applyBorder="1" applyFont="1"/>
    <xf borderId="45" fillId="0" fontId="8" numFmtId="167" xfId="0" applyBorder="1" applyFont="1" applyNumberFormat="1"/>
    <xf borderId="0" fillId="0" fontId="7" numFmtId="168" xfId="0" applyFont="1" applyNumberFormat="1"/>
    <xf borderId="45" fillId="0" fontId="8" numFmtId="0" xfId="0" applyBorder="1" applyFont="1"/>
    <xf borderId="45" fillId="0" fontId="1" numFmtId="167" xfId="0" applyAlignment="1" applyBorder="1" applyFont="1" applyNumberFormat="1">
      <alignment horizontal="center"/>
    </xf>
    <xf borderId="45" fillId="0" fontId="1" numFmtId="0" xfId="0" applyAlignment="1" applyBorder="1" applyFont="1">
      <alignment horizontal="center"/>
    </xf>
    <xf borderId="46" fillId="0" fontId="1" numFmtId="167" xfId="0" applyAlignment="1" applyBorder="1" applyFont="1" applyNumberFormat="1">
      <alignment horizontal="center"/>
    </xf>
    <xf borderId="47" fillId="0" fontId="2" numFmtId="0" xfId="0" applyBorder="1" applyFont="1"/>
    <xf borderId="48" fillId="0" fontId="1" numFmtId="167" xfId="0" applyBorder="1" applyFont="1" applyNumberFormat="1"/>
    <xf borderId="46" fillId="0" fontId="1" numFmtId="0" xfId="0" applyAlignment="1" applyBorder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.13"/>
    <col customWidth="1" min="2" max="2" width="26.0"/>
    <col customWidth="1" min="3" max="3" width="13.75"/>
    <col customWidth="1" min="4" max="4" width="34.63"/>
    <col customWidth="1" min="5" max="5" width="23.5"/>
    <col customWidth="1" min="6" max="6" width="14.63"/>
    <col customWidth="1" min="7" max="7" width="15.38"/>
    <col customWidth="1" min="8" max="8" width="13.75"/>
    <col customWidth="1" min="9" max="9" width="16.0"/>
    <col customWidth="1" min="10" max="10" width="12.0"/>
    <col customWidth="1" min="11" max="11" width="16.0"/>
    <col customWidth="1" min="12" max="14" width="10.63"/>
    <col customWidth="1" min="15" max="15" width="13.25"/>
    <col customWidth="1" min="16" max="25" width="10.63"/>
  </cols>
  <sheetData>
    <row r="1" ht="14.25" customHeight="1"/>
    <row r="2" ht="14.25" customHeight="1">
      <c r="B2" s="1" t="s">
        <v>0</v>
      </c>
      <c r="C2" s="2"/>
      <c r="D2" s="2"/>
      <c r="E2" s="2"/>
      <c r="F2" s="2"/>
      <c r="G2" s="2"/>
      <c r="H2" s="2"/>
      <c r="I2" s="2"/>
      <c r="J2" s="2"/>
      <c r="K2" s="3"/>
    </row>
    <row r="3" ht="14.25" customHeight="1">
      <c r="B3" s="4" t="s">
        <v>1</v>
      </c>
      <c r="C3" s="5"/>
      <c r="D3" s="5"/>
      <c r="E3" s="5"/>
      <c r="F3" s="5"/>
      <c r="G3" s="5"/>
      <c r="H3" s="5"/>
      <c r="I3" s="5"/>
      <c r="J3" s="5"/>
      <c r="K3" s="6"/>
    </row>
    <row r="4" ht="14.25" customHeight="1">
      <c r="B4" s="7"/>
      <c r="C4" s="8" t="s">
        <v>2</v>
      </c>
      <c r="D4" s="8" t="s">
        <v>3</v>
      </c>
      <c r="E4" s="8" t="s">
        <v>4</v>
      </c>
      <c r="F4" s="8" t="s">
        <v>5</v>
      </c>
      <c r="G4" s="8" t="s">
        <v>6</v>
      </c>
      <c r="H4" s="8" t="s">
        <v>7</v>
      </c>
      <c r="I4" s="8" t="s">
        <v>8</v>
      </c>
      <c r="J4" s="8" t="s">
        <v>9</v>
      </c>
      <c r="K4" s="9" t="s">
        <v>10</v>
      </c>
    </row>
    <row r="5" ht="14.25" customHeight="1">
      <c r="B5" s="10" t="s">
        <v>11</v>
      </c>
      <c r="C5" s="11">
        <v>1179.571428571429</v>
      </c>
      <c r="D5" s="11">
        <v>1587820.8363075329</v>
      </c>
      <c r="E5" s="11">
        <v>40029.67290882917</v>
      </c>
      <c r="F5" s="11">
        <v>2121362.2899344154</v>
      </c>
      <c r="G5" s="11">
        <v>63134.459186157714</v>
      </c>
      <c r="H5" s="11">
        <v>5144.982857142858</v>
      </c>
      <c r="I5" s="11">
        <v>653484.8385505609</v>
      </c>
      <c r="J5" s="11">
        <v>54889.3904761905</v>
      </c>
      <c r="K5" s="9">
        <v>4527046.041649401</v>
      </c>
    </row>
    <row r="6" ht="14.25" customHeight="1">
      <c r="B6" s="10" t="s">
        <v>12</v>
      </c>
      <c r="C6" s="11">
        <v>0.0</v>
      </c>
      <c r="D6" s="11">
        <v>2596863.768115943</v>
      </c>
      <c r="E6" s="11">
        <v>14037.101449275364</v>
      </c>
      <c r="F6" s="11">
        <v>3254852.8985507265</v>
      </c>
      <c r="G6" s="11">
        <v>0.0</v>
      </c>
      <c r="H6" s="11">
        <v>0.0</v>
      </c>
      <c r="I6" s="11">
        <v>1368617.3913043484</v>
      </c>
      <c r="J6" s="11">
        <v>377247.1014492755</v>
      </c>
      <c r="K6" s="9">
        <v>7611618.260869569</v>
      </c>
    </row>
    <row r="7" ht="14.25" customHeight="1">
      <c r="B7" s="10" t="s">
        <v>13</v>
      </c>
      <c r="C7" s="11">
        <v>0.0</v>
      </c>
      <c r="D7" s="11">
        <v>8198954.716981127</v>
      </c>
      <c r="E7" s="11">
        <v>63413.207547169775</v>
      </c>
      <c r="F7" s="11">
        <v>3181850.943396224</v>
      </c>
      <c r="G7" s="11">
        <v>149207.54716981124</v>
      </c>
      <c r="H7" s="11">
        <v>0.0</v>
      </c>
      <c r="I7" s="11">
        <v>305875.471698113</v>
      </c>
      <c r="J7" s="11">
        <v>0.0</v>
      </c>
      <c r="K7" s="9">
        <v>1.1899301886792446E7</v>
      </c>
    </row>
    <row r="8" ht="14.25" customHeight="1">
      <c r="B8" s="10" t="s">
        <v>14</v>
      </c>
      <c r="C8" s="11">
        <v>0.0</v>
      </c>
      <c r="D8" s="11">
        <v>4528585.507246379</v>
      </c>
      <c r="E8" s="11">
        <v>24478.84057971015</v>
      </c>
      <c r="F8" s="11">
        <v>5676031.159420294</v>
      </c>
      <c r="G8" s="11">
        <v>0.0</v>
      </c>
      <c r="H8" s="11">
        <v>0.0</v>
      </c>
      <c r="I8" s="11">
        <v>2386686.95652174</v>
      </c>
      <c r="J8" s="11">
        <v>657868.8405797104</v>
      </c>
      <c r="K8" s="9">
        <v>1.3273651304347834E7</v>
      </c>
    </row>
    <row r="9" ht="14.25" customHeight="1">
      <c r="B9" s="10" t="s">
        <v>15</v>
      </c>
      <c r="C9" s="11">
        <v>0.0</v>
      </c>
      <c r="D9" s="11">
        <v>1347008.0645161287</v>
      </c>
      <c r="E9" s="11">
        <v>567161.2903225805</v>
      </c>
      <c r="F9" s="11">
        <v>7571603.225806451</v>
      </c>
      <c r="G9" s="11">
        <v>737309.6774193547</v>
      </c>
      <c r="H9" s="11">
        <v>0.0</v>
      </c>
      <c r="I9" s="11">
        <v>4316097.419354838</v>
      </c>
      <c r="J9" s="11">
        <v>0.0</v>
      </c>
      <c r="K9" s="9">
        <v>1.4539179677419353E7</v>
      </c>
    </row>
    <row r="10" ht="14.25" customHeight="1">
      <c r="B10" s="12" t="s">
        <v>16</v>
      </c>
      <c r="C10" s="13">
        <v>63121.42857142858</v>
      </c>
      <c r="D10" s="13">
        <v>1266973.314285714</v>
      </c>
      <c r="E10" s="13">
        <v>6312.142857142857</v>
      </c>
      <c r="F10" s="13">
        <v>2706899.342857142</v>
      </c>
      <c r="G10" s="13">
        <v>82057.85714285713</v>
      </c>
      <c r="H10" s="13">
        <v>90894.85714285713</v>
      </c>
      <c r="I10" s="13">
        <v>151491.42857142855</v>
      </c>
      <c r="J10" s="13">
        <v>37872.85714285714</v>
      </c>
      <c r="K10" s="14">
        <v>4405623.228571427</v>
      </c>
    </row>
    <row r="11" ht="14.25" customHeight="1">
      <c r="B11" s="15" t="s">
        <v>17</v>
      </c>
      <c r="C11" s="16">
        <v>64301.00000000001</v>
      </c>
      <c r="D11" s="16">
        <v>1.9526206207452822E7</v>
      </c>
      <c r="E11" s="16">
        <v>715432.2556647077</v>
      </c>
      <c r="F11" s="16">
        <v>2.4512599859965254E7</v>
      </c>
      <c r="G11" s="16">
        <v>1031709.5409181808</v>
      </c>
      <c r="H11" s="16">
        <v>96039.83999999998</v>
      </c>
      <c r="I11" s="16">
        <v>9182253.50600103</v>
      </c>
      <c r="J11" s="16">
        <v>1127878.1896480334</v>
      </c>
      <c r="K11" s="17">
        <v>5.625642039965004E7</v>
      </c>
    </row>
    <row r="12" ht="14.25" customHeight="1">
      <c r="B12" s="18" t="s">
        <v>18</v>
      </c>
      <c r="C12" s="19"/>
      <c r="D12" s="20">
        <v>0.34749011811742475</v>
      </c>
      <c r="E12" s="20">
        <v>0.012731896630849691</v>
      </c>
      <c r="F12" s="20">
        <v>0.43622842707936593</v>
      </c>
      <c r="G12" s="20">
        <v>0.01836039558466283</v>
      </c>
      <c r="H12" s="20">
        <v>0.0017091336120808097</v>
      </c>
      <c r="I12" s="20">
        <v>0.16340820748715554</v>
      </c>
      <c r="J12" s="20">
        <v>0.020071821488460498</v>
      </c>
      <c r="K12" s="21">
        <v>1.0</v>
      </c>
    </row>
    <row r="13" ht="14.25" customHeight="1"/>
    <row r="14" ht="14.25" customHeight="1">
      <c r="B14" s="22" t="s">
        <v>19</v>
      </c>
    </row>
    <row r="15" ht="14.25" customHeight="1">
      <c r="B15" s="23" t="s">
        <v>20</v>
      </c>
      <c r="C15" s="2"/>
      <c r="D15" s="2"/>
      <c r="E15" s="2"/>
      <c r="F15" s="2"/>
      <c r="G15" s="2"/>
      <c r="H15" s="2"/>
      <c r="I15" s="2"/>
      <c r="J15" s="3"/>
    </row>
    <row r="16" ht="14.25" customHeight="1">
      <c r="B16" s="24" t="s">
        <v>21</v>
      </c>
      <c r="C16" s="25" t="s">
        <v>22</v>
      </c>
      <c r="D16" s="25" t="s">
        <v>23</v>
      </c>
      <c r="E16" s="25" t="s">
        <v>24</v>
      </c>
      <c r="F16" s="25" t="s">
        <v>25</v>
      </c>
      <c r="G16" s="26" t="s">
        <v>26</v>
      </c>
      <c r="H16" s="26" t="s">
        <v>27</v>
      </c>
      <c r="I16" s="26" t="s">
        <v>28</v>
      </c>
      <c r="J16" s="27" t="s">
        <v>29</v>
      </c>
    </row>
    <row r="17" ht="14.25" customHeight="1">
      <c r="B17" s="28" t="s">
        <v>2</v>
      </c>
      <c r="C17" s="29">
        <v>10.0</v>
      </c>
      <c r="D17" s="30">
        <v>115.4</v>
      </c>
      <c r="E17" s="29">
        <v>1.3</v>
      </c>
      <c r="F17" s="29">
        <v>26.5</v>
      </c>
      <c r="G17" s="30">
        <v>0.18</v>
      </c>
      <c r="H17" s="31">
        <v>1.1</v>
      </c>
      <c r="I17" s="30">
        <v>1700.0</v>
      </c>
      <c r="J17" s="32">
        <v>9.8</v>
      </c>
    </row>
    <row r="18" ht="14.25" customHeight="1">
      <c r="B18" s="33" t="s">
        <v>3</v>
      </c>
      <c r="C18" s="30">
        <v>15.3</v>
      </c>
      <c r="D18" s="30">
        <v>126.3</v>
      </c>
      <c r="E18" s="30">
        <v>1.3</v>
      </c>
      <c r="F18" s="30">
        <v>114.5</v>
      </c>
      <c r="G18" s="30">
        <v>0.18</v>
      </c>
      <c r="H18" s="30">
        <v>1.1</v>
      </c>
      <c r="I18" s="30">
        <v>1700.0</v>
      </c>
      <c r="J18" s="32">
        <v>9.8</v>
      </c>
    </row>
    <row r="19" ht="14.25" customHeight="1">
      <c r="B19" s="33" t="s">
        <v>30</v>
      </c>
      <c r="C19" s="30">
        <v>15.3</v>
      </c>
      <c r="D19" s="30">
        <v>115.4</v>
      </c>
      <c r="E19" s="30">
        <v>1.3</v>
      </c>
      <c r="F19" s="29">
        <v>26.5</v>
      </c>
      <c r="G19" s="30">
        <v>0.18</v>
      </c>
      <c r="H19" s="30">
        <v>1.1</v>
      </c>
      <c r="I19" s="30">
        <v>1700.0</v>
      </c>
      <c r="J19" s="32">
        <v>9.8</v>
      </c>
    </row>
    <row r="20" ht="14.25" customHeight="1">
      <c r="B20" s="33" t="s">
        <v>31</v>
      </c>
      <c r="C20" s="30">
        <v>9.8</v>
      </c>
      <c r="D20" s="30">
        <v>115.4</v>
      </c>
      <c r="E20" s="30">
        <v>1.3</v>
      </c>
      <c r="F20" s="29">
        <v>26.5</v>
      </c>
      <c r="G20" s="30">
        <v>0.18</v>
      </c>
      <c r="H20" s="30">
        <v>1.1</v>
      </c>
      <c r="I20" s="30">
        <v>1700.0</v>
      </c>
      <c r="J20" s="32">
        <v>9.8</v>
      </c>
    </row>
    <row r="21" ht="14.25" customHeight="1">
      <c r="B21" s="33" t="s">
        <v>32</v>
      </c>
      <c r="C21" s="30">
        <v>17.3</v>
      </c>
      <c r="D21" s="30">
        <v>126.3</v>
      </c>
      <c r="E21" s="30">
        <v>1.4</v>
      </c>
      <c r="F21" s="30">
        <v>114.5</v>
      </c>
      <c r="G21" s="30">
        <v>0.18</v>
      </c>
      <c r="H21" s="30">
        <v>1.1</v>
      </c>
      <c r="I21" s="30">
        <v>1700.0</v>
      </c>
      <c r="J21" s="32">
        <v>9.8</v>
      </c>
    </row>
    <row r="22" ht="14.25" customHeight="1">
      <c r="B22" s="33" t="s">
        <v>33</v>
      </c>
      <c r="C22" s="30">
        <v>2.1</v>
      </c>
      <c r="D22" s="30">
        <v>115.4</v>
      </c>
      <c r="E22" s="30">
        <v>1.3</v>
      </c>
      <c r="F22" s="29">
        <v>26.5</v>
      </c>
      <c r="G22" s="30">
        <v>0.18</v>
      </c>
      <c r="H22" s="30">
        <v>1.1</v>
      </c>
      <c r="I22" s="30">
        <v>1700.0</v>
      </c>
      <c r="J22" s="32">
        <v>9.8</v>
      </c>
    </row>
    <row r="23" ht="14.25" customHeight="1">
      <c r="B23" s="33" t="s">
        <v>34</v>
      </c>
      <c r="C23" s="30">
        <v>15.3</v>
      </c>
      <c r="D23" s="30">
        <v>126.3</v>
      </c>
      <c r="E23" s="30">
        <v>1.4</v>
      </c>
      <c r="F23" s="30">
        <v>114.5</v>
      </c>
      <c r="G23" s="30">
        <v>0.18</v>
      </c>
      <c r="H23" s="30">
        <v>1.1</v>
      </c>
      <c r="I23" s="30">
        <v>1700.0</v>
      </c>
      <c r="J23" s="32">
        <v>9.8</v>
      </c>
    </row>
    <row r="24" ht="14.25" customHeight="1">
      <c r="B24" s="34" t="s">
        <v>35</v>
      </c>
      <c r="C24" s="26">
        <v>17.3</v>
      </c>
      <c r="D24" s="26">
        <v>126.3</v>
      </c>
      <c r="E24" s="26">
        <v>1.4</v>
      </c>
      <c r="F24" s="26">
        <v>114.5</v>
      </c>
      <c r="G24" s="26">
        <v>0.18</v>
      </c>
      <c r="H24" s="26">
        <v>1.1</v>
      </c>
      <c r="I24" s="26">
        <v>1700.0</v>
      </c>
      <c r="J24" s="27">
        <v>9.8</v>
      </c>
    </row>
    <row r="25" ht="14.25" customHeight="1">
      <c r="B25" s="30"/>
      <c r="C25" s="30"/>
      <c r="D25" s="30"/>
      <c r="E25" s="30">
        <f>AVERAGE(E18:E20)</f>
        <v>1.3</v>
      </c>
      <c r="F25" s="30"/>
      <c r="G25" s="30">
        <f t="shared" ref="G25:H25" si="1">AVERAGE(G18:G20)</f>
        <v>0.18</v>
      </c>
      <c r="H25" s="30">
        <f t="shared" si="1"/>
        <v>1.1</v>
      </c>
      <c r="I25" s="30"/>
      <c r="J25" s="30"/>
    </row>
    <row r="26" ht="14.25" customHeight="1">
      <c r="B26" s="35" t="s">
        <v>36</v>
      </c>
      <c r="C26" s="36">
        <f>+C18</f>
        <v>15.3</v>
      </c>
      <c r="D26" s="30"/>
      <c r="E26" s="35" t="s">
        <v>35</v>
      </c>
      <c r="F26" s="36">
        <f>C24</f>
        <v>17.3</v>
      </c>
      <c r="G26" s="30"/>
      <c r="H26" s="30"/>
      <c r="I26" s="30"/>
      <c r="J26" s="30"/>
    </row>
    <row r="27" ht="14.25" customHeight="1"/>
    <row r="28" ht="14.25" customHeight="1">
      <c r="B28" s="37" t="s">
        <v>37</v>
      </c>
      <c r="C28" s="38" t="s">
        <v>3</v>
      </c>
      <c r="D28" s="38" t="s">
        <v>4</v>
      </c>
      <c r="E28" s="38" t="s">
        <v>5</v>
      </c>
      <c r="F28" s="38" t="s">
        <v>6</v>
      </c>
      <c r="G28" s="38" t="s">
        <v>7</v>
      </c>
      <c r="H28" s="38" t="s">
        <v>8</v>
      </c>
      <c r="I28" s="38" t="s">
        <v>9</v>
      </c>
      <c r="J28" s="39" t="s">
        <v>38</v>
      </c>
    </row>
    <row r="29" ht="14.25" customHeight="1">
      <c r="B29" s="40"/>
      <c r="C29" s="41"/>
      <c r="D29" s="41"/>
      <c r="E29" s="41"/>
      <c r="F29" s="41"/>
      <c r="G29" s="41"/>
      <c r="H29" s="41"/>
      <c r="I29" s="41"/>
      <c r="J29" s="42"/>
      <c r="L29" s="30"/>
    </row>
    <row r="30" ht="14.25" customHeight="1">
      <c r="B30" s="43" t="s">
        <v>11</v>
      </c>
      <c r="C30" s="44">
        <v>2857.5236733037705</v>
      </c>
      <c r="D30" s="44">
        <v>213.6815279830739</v>
      </c>
      <c r="E30" s="44">
        <v>3598.1283018867925</v>
      </c>
      <c r="F30" s="44">
        <v>311.77510709213686</v>
      </c>
      <c r="G30" s="44">
        <v>71.45809523809525</v>
      </c>
      <c r="H30" s="44">
        <v>1014.3342468770833</v>
      </c>
      <c r="I30" s="44">
        <v>119.32476190476193</v>
      </c>
      <c r="J30" s="45">
        <v>8186.225714285714</v>
      </c>
    </row>
    <row r="31" ht="14.25" customHeight="1">
      <c r="B31" s="10" t="s">
        <v>12</v>
      </c>
      <c r="C31" s="44">
        <v>4562.057971014492</v>
      </c>
      <c r="D31" s="44">
        <v>175.46376811594206</v>
      </c>
      <c r="E31" s="44">
        <v>4737.521739130434</v>
      </c>
      <c r="F31" s="44">
        <v>350.9275362318841</v>
      </c>
      <c r="G31" s="44">
        <v>175.46376811594206</v>
      </c>
      <c r="H31" s="44">
        <v>1754.6376811594207</v>
      </c>
      <c r="I31" s="44">
        <v>350.9275362318841</v>
      </c>
      <c r="J31" s="46">
        <v>12106.999999999998</v>
      </c>
    </row>
    <row r="32" ht="14.25" customHeight="1">
      <c r="B32" s="10" t="s">
        <v>13</v>
      </c>
      <c r="C32" s="44">
        <v>9698.490566037735</v>
      </c>
      <c r="D32" s="44">
        <v>746.0377358490562</v>
      </c>
      <c r="E32" s="44">
        <v>7833.396226415094</v>
      </c>
      <c r="F32" s="44">
        <v>746.0377358490562</v>
      </c>
      <c r="G32" s="44">
        <v>0.0</v>
      </c>
      <c r="H32" s="44">
        <v>746.0377358490562</v>
      </c>
      <c r="I32" s="44">
        <v>0.0</v>
      </c>
      <c r="J32" s="46">
        <v>19769.999999999996</v>
      </c>
    </row>
    <row r="33" ht="14.25" customHeight="1">
      <c r="B33" s="10" t="s">
        <v>14</v>
      </c>
      <c r="C33" s="44">
        <v>7955.623188405796</v>
      </c>
      <c r="D33" s="44">
        <v>305.98550724637687</v>
      </c>
      <c r="E33" s="44">
        <v>8261.608695652174</v>
      </c>
      <c r="F33" s="44">
        <v>611.9710144927537</v>
      </c>
      <c r="G33" s="44">
        <v>305.98550724637687</v>
      </c>
      <c r="H33" s="44">
        <v>3059.855072463769</v>
      </c>
      <c r="I33" s="44">
        <v>611.9710144927537</v>
      </c>
      <c r="J33" s="46">
        <v>21112.999999999993</v>
      </c>
    </row>
    <row r="34" ht="14.25" customHeight="1">
      <c r="B34" s="10" t="s">
        <v>15</v>
      </c>
      <c r="C34" s="44">
        <v>2268.6451612903224</v>
      </c>
      <c r="D34" s="44">
        <v>850.7419354838709</v>
      </c>
      <c r="E34" s="44">
        <v>8791.0</v>
      </c>
      <c r="F34" s="44">
        <v>1134.322580645161</v>
      </c>
      <c r="G34" s="44">
        <v>0.0</v>
      </c>
      <c r="H34" s="44">
        <v>4537.290322580645</v>
      </c>
      <c r="I34" s="44">
        <v>0.0</v>
      </c>
      <c r="J34" s="46">
        <v>17582.0</v>
      </c>
    </row>
    <row r="35" ht="14.25" customHeight="1">
      <c r="B35" s="12" t="s">
        <v>16</v>
      </c>
      <c r="C35" s="44">
        <v>6312.142857142859</v>
      </c>
      <c r="D35" s="44">
        <v>252.48571428571427</v>
      </c>
      <c r="E35" s="44">
        <v>8837.000000000002</v>
      </c>
      <c r="F35" s="44">
        <v>504.97142857142853</v>
      </c>
      <c r="G35" s="44">
        <v>252.48571428571427</v>
      </c>
      <c r="H35" s="44">
        <v>504.97142857142853</v>
      </c>
      <c r="I35" s="44">
        <v>252.48571428571427</v>
      </c>
      <c r="J35" s="47">
        <v>16916.54285714286</v>
      </c>
    </row>
    <row r="36" ht="14.25" customHeight="1">
      <c r="B36" s="15" t="s">
        <v>17</v>
      </c>
      <c r="C36" s="48">
        <v>33654.48341719498</v>
      </c>
      <c r="D36" s="48">
        <v>2544.396188964034</v>
      </c>
      <c r="E36" s="48">
        <v>42058.6549630845</v>
      </c>
      <c r="F36" s="48">
        <v>3660.00540288242</v>
      </c>
      <c r="G36" s="48">
        <v>805.3930848861285</v>
      </c>
      <c r="H36" s="48">
        <v>11617.126487501402</v>
      </c>
      <c r="I36" s="48">
        <v>1334.709026915114</v>
      </c>
      <c r="J36" s="49">
        <v>95674.76857142858</v>
      </c>
    </row>
    <row r="37" ht="14.25" customHeight="1">
      <c r="B37" s="50" t="s">
        <v>18</v>
      </c>
      <c r="C37" s="51">
        <v>0.35175923516417307</v>
      </c>
      <c r="D37" s="51">
        <v>0.02659422360728729</v>
      </c>
      <c r="E37" s="51">
        <v>0.43960027906087357</v>
      </c>
      <c r="F37" s="51">
        <v>0.038254656452604265</v>
      </c>
      <c r="G37" s="51">
        <v>0.008418030133878407</v>
      </c>
      <c r="H37" s="51">
        <v>0.1214230947298119</v>
      </c>
      <c r="I37" s="51">
        <v>0.013950480851371499</v>
      </c>
      <c r="J37" s="52">
        <v>0.9860495191486286</v>
      </c>
    </row>
    <row r="38" ht="14.25" customHeight="1">
      <c r="B38" s="53" t="s">
        <v>39</v>
      </c>
      <c r="C38" s="54">
        <f t="shared" ref="C38:I38" si="2">+D11/C36</f>
        <v>580.1962837</v>
      </c>
      <c r="D38" s="54">
        <f t="shared" si="2"/>
        <v>281.1795815</v>
      </c>
      <c r="E38" s="54">
        <f t="shared" si="2"/>
        <v>582.8193955</v>
      </c>
      <c r="F38" s="54">
        <f t="shared" si="2"/>
        <v>281.8874366</v>
      </c>
      <c r="G38" s="54">
        <f t="shared" si="2"/>
        <v>119.2459208</v>
      </c>
      <c r="H38" s="54">
        <f t="shared" si="2"/>
        <v>790.4066049</v>
      </c>
      <c r="I38" s="55">
        <f t="shared" si="2"/>
        <v>845.0367585</v>
      </c>
    </row>
    <row r="39" ht="14.25" customHeight="1"/>
    <row r="40" ht="14.25" customHeight="1">
      <c r="B40" s="56" t="s">
        <v>40</v>
      </c>
      <c r="F40" s="56" t="s">
        <v>41</v>
      </c>
    </row>
    <row r="41" ht="14.25" customHeight="1">
      <c r="B41" s="57" t="s">
        <v>42</v>
      </c>
      <c r="C41" s="58">
        <f>MAX(C38:H38)</f>
        <v>790.4066049</v>
      </c>
      <c r="D41" s="59" t="s">
        <v>43</v>
      </c>
      <c r="F41" s="57" t="s">
        <v>42</v>
      </c>
      <c r="G41" s="58">
        <f>MAX(F38:K38)</f>
        <v>845.0367585</v>
      </c>
      <c r="H41" s="59" t="s">
        <v>43</v>
      </c>
    </row>
    <row r="42" ht="14.25" customHeight="1">
      <c r="B42" s="60" t="s">
        <v>44</v>
      </c>
      <c r="C42" s="61">
        <f>+(C26+E18*0.11757+G18*0.34089+H18*0.11339)*C41*0.000001</f>
        <v>0.01236111372</v>
      </c>
      <c r="D42" s="62" t="s">
        <v>45</v>
      </c>
      <c r="F42" s="60" t="s">
        <v>44</v>
      </c>
      <c r="G42" s="61">
        <f>+(C24+E24*0.11757+G24*0.34089+H24*0.11339)*G41*0.000001</f>
        <v>0.0149154795</v>
      </c>
      <c r="H42" s="62" t="s">
        <v>45</v>
      </c>
    </row>
    <row r="43" ht="14.25" customHeight="1">
      <c r="B43" s="63" t="s">
        <v>46</v>
      </c>
      <c r="C43" s="64">
        <f>1/C42</f>
        <v>80.8988593</v>
      </c>
      <c r="D43" s="65"/>
      <c r="F43" s="63" t="s">
        <v>46</v>
      </c>
      <c r="G43" s="64">
        <f>1/G42</f>
        <v>67.044442</v>
      </c>
      <c r="H43" s="65"/>
    </row>
    <row r="44" ht="14.25" customHeight="1"/>
    <row r="45" ht="14.25" customHeight="1">
      <c r="B45" s="66" t="s">
        <v>47</v>
      </c>
      <c r="C45" s="58" t="s">
        <v>48</v>
      </c>
      <c r="D45" s="58" t="s">
        <v>49</v>
      </c>
      <c r="E45" s="58" t="s">
        <v>24</v>
      </c>
      <c r="F45" s="59" t="s">
        <v>27</v>
      </c>
    </row>
    <row r="46" ht="14.25" customHeight="1">
      <c r="B46" s="67"/>
      <c r="C46" s="68">
        <v>1.0</v>
      </c>
      <c r="D46" s="68">
        <v>0.34089</v>
      </c>
      <c r="E46" s="68">
        <v>0.11757</v>
      </c>
      <c r="F46" s="65">
        <v>0.11339</v>
      </c>
    </row>
    <row r="47" ht="14.25" customHeight="1"/>
    <row r="48" ht="14.25" customHeight="1">
      <c r="B48" s="56" t="s">
        <v>40</v>
      </c>
      <c r="F48" s="56" t="s">
        <v>41</v>
      </c>
    </row>
    <row r="49" ht="14.25" customHeight="1">
      <c r="B49" s="69" t="s">
        <v>50</v>
      </c>
      <c r="C49" s="70" t="s">
        <v>45</v>
      </c>
      <c r="D49" s="71" t="s">
        <v>51</v>
      </c>
      <c r="F49" s="69" t="s">
        <v>50</v>
      </c>
      <c r="G49" s="70" t="s">
        <v>45</v>
      </c>
      <c r="H49" s="71" t="s">
        <v>51</v>
      </c>
    </row>
    <row r="50" ht="14.25" customHeight="1">
      <c r="B50" s="72" t="s">
        <v>52</v>
      </c>
      <c r="C50" s="73">
        <f>+(C18)*$H$38*0.000001</f>
        <v>0.01209322106</v>
      </c>
      <c r="D50" s="74">
        <f>C50</f>
        <v>0.01209322106</v>
      </c>
      <c r="F50" s="75" t="s">
        <v>52</v>
      </c>
      <c r="G50" s="73">
        <f>+($F$26)*$I$38*0.000001</f>
        <v>0.01461913592</v>
      </c>
      <c r="H50" s="74">
        <f>G50</f>
        <v>0.01461913592</v>
      </c>
    </row>
    <row r="51" ht="14.25" customHeight="1">
      <c r="B51" s="76" t="s">
        <v>26</v>
      </c>
      <c r="C51" s="73">
        <f>G25*$H$38*0.000001</f>
        <v>0.0001422731889</v>
      </c>
      <c r="D51" s="74">
        <f>C51*D46</f>
        <v>0.00004849950736</v>
      </c>
      <c r="E51" s="77"/>
      <c r="F51" s="78" t="s">
        <v>26</v>
      </c>
      <c r="G51" s="73">
        <f>+(G24)*$I$38*0.000001</f>
        <v>0.0001521066165</v>
      </c>
      <c r="H51" s="74">
        <f>G51*D46</f>
        <v>0.00005185162451</v>
      </c>
    </row>
    <row r="52" ht="14.25" customHeight="1">
      <c r="B52" s="72" t="s">
        <v>24</v>
      </c>
      <c r="C52" s="73">
        <f>E25*$H$38*0.000001</f>
        <v>0.001027528586</v>
      </c>
      <c r="D52" s="74">
        <f>C52*E46</f>
        <v>0.0001208065359</v>
      </c>
      <c r="F52" s="75" t="s">
        <v>24</v>
      </c>
      <c r="G52" s="73">
        <f>+(E24)*$I$38*0.000001</f>
        <v>0.001183051462</v>
      </c>
      <c r="H52" s="74">
        <f>G52*E46</f>
        <v>0.0001390913604</v>
      </c>
    </row>
    <row r="53" ht="14.25" customHeight="1">
      <c r="B53" s="72" t="s">
        <v>27</v>
      </c>
      <c r="C53" s="73">
        <f>H25*$H$38*0.000001</f>
        <v>0.0008694472654</v>
      </c>
      <c r="D53" s="74">
        <f>C53*F46</f>
        <v>0.00009858662543</v>
      </c>
      <c r="F53" s="75" t="s">
        <v>27</v>
      </c>
      <c r="G53" s="73">
        <f>+(H24)*$I$38*0.000001</f>
        <v>0.0009295404344</v>
      </c>
      <c r="H53" s="74">
        <f>G53*F46</f>
        <v>0.0001054005899</v>
      </c>
    </row>
    <row r="54" ht="14.25" customHeight="1">
      <c r="B54" s="79" t="s">
        <v>53</v>
      </c>
      <c r="D54" s="74">
        <f>SUM(D50:D53)</f>
        <v>0.01236111372</v>
      </c>
      <c r="F54" s="80" t="s">
        <v>53</v>
      </c>
      <c r="H54" s="74">
        <f>SUM(H50:H53)</f>
        <v>0.0149154795</v>
      </c>
    </row>
    <row r="55" ht="14.25" customHeight="1">
      <c r="B55" s="81" t="s">
        <v>54</v>
      </c>
      <c r="C55" s="82"/>
      <c r="D55" s="83">
        <f>1/D54</f>
        <v>80.8988593</v>
      </c>
      <c r="F55" s="84" t="s">
        <v>54</v>
      </c>
      <c r="G55" s="82"/>
      <c r="H55" s="83">
        <f>1/H54</f>
        <v>67.044442</v>
      </c>
    </row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</sheetData>
  <mergeCells count="17">
    <mergeCell ref="F28:F29"/>
    <mergeCell ref="G28:G29"/>
    <mergeCell ref="B45:B46"/>
    <mergeCell ref="B54:C54"/>
    <mergeCell ref="F54:G54"/>
    <mergeCell ref="B55:C55"/>
    <mergeCell ref="F55:G55"/>
    <mergeCell ref="H28:H29"/>
    <mergeCell ref="I28:I29"/>
    <mergeCell ref="B2:K2"/>
    <mergeCell ref="B3:K3"/>
    <mergeCell ref="B15:J15"/>
    <mergeCell ref="B28:B29"/>
    <mergeCell ref="C28:C29"/>
    <mergeCell ref="D28:D29"/>
    <mergeCell ref="E28:E29"/>
    <mergeCell ref="J28:J29"/>
  </mergeCell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2025-08-29T03:11:31Z</dcterms:created>
  <dc:creator>Camila Cantillana</dc:creator>
</cp:coreProperties>
</file>